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ndalee\Desktop\GCU\SYM 506\"/>
    </mc:Choice>
  </mc:AlternateContent>
  <bookViews>
    <workbookView xWindow="0" yWindow="0" windowWidth="24000" windowHeight="9735" firstSheet="4" activeTab="4"/>
  </bookViews>
  <sheets>
    <sheet name="DataCopy2" sheetId="12" state="hidden" r:id="rId1"/>
    <sheet name="CompleteStatistics2" sheetId="11" state="hidden" r:id="rId2"/>
    <sheet name="DataCopy" sheetId="8" state="hidden" r:id="rId3"/>
    <sheet name="CompleteStatistics" sheetId="7" state="hidden" r:id="rId4"/>
    <sheet name="Project Overview" sheetId="1" r:id="rId5"/>
    <sheet name="2016 and 2017 Data" sheetId="2" r:id="rId6"/>
    <sheet name="Days on Market" sheetId="3" r:id="rId7"/>
    <sheet name="Sales Price" sheetId="4" r:id="rId8"/>
    <sheet name="Zip Code" sheetId="6" r:id="rId9"/>
    <sheet name="Probability" sheetId="1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E13" i="6"/>
  <c r="E12" i="6"/>
  <c r="E11" i="6"/>
  <c r="E10" i="6"/>
  <c r="E9" i="6"/>
  <c r="E8" i="6"/>
  <c r="E7" i="6"/>
  <c r="E6" i="6"/>
  <c r="E5" i="6"/>
  <c r="E4" i="6"/>
  <c r="E3" i="6"/>
  <c r="E2" i="6"/>
  <c r="C1" i="4"/>
  <c r="D3" i="4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B15" i="11"/>
  <c r="B14" i="11"/>
  <c r="B13" i="11"/>
  <c r="B11" i="11"/>
  <c r="B16" i="11" s="1"/>
  <c r="B10" i="11"/>
  <c r="B8" i="11"/>
  <c r="B7" i="11"/>
  <c r="B6" i="11"/>
  <c r="B5" i="11"/>
  <c r="B4" i="11"/>
  <c r="B9" i="11"/>
  <c r="C1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B15" i="7"/>
  <c r="B14" i="7"/>
  <c r="B13" i="7"/>
  <c r="B11" i="7"/>
  <c r="B12" i="7" s="1"/>
  <c r="B10" i="7"/>
  <c r="B8" i="7"/>
  <c r="B7" i="7"/>
  <c r="B6" i="7"/>
  <c r="B5" i="7"/>
  <c r="B4" i="7"/>
  <c r="B9" i="7"/>
  <c r="B12" i="11" l="1"/>
  <c r="B16" i="7"/>
</calcChain>
</file>

<file path=xl/sharedStrings.xml><?xml version="1.0" encoding="utf-8"?>
<sst xmlns="http://schemas.openxmlformats.org/spreadsheetml/2006/main" count="213" uniqueCount="99">
  <si>
    <r>
      <rPr>
        <sz val="11"/>
        <color rgb="FF000000"/>
        <rFont val="Calibri"/>
      </rPr>
      <t xml:space="preserve">SALE
</t>
    </r>
    <r>
      <rPr>
        <sz val="11"/>
        <color rgb="FF000000"/>
        <rFont val="Calibri"/>
      </rPr>
      <t>PRICE</t>
    </r>
  </si>
  <si>
    <r>
      <rPr>
        <sz val="11"/>
        <color rgb="FF000000"/>
        <rFont val="Calibri"/>
      </rPr>
      <t xml:space="preserve">STATUS
</t>
    </r>
    <r>
      <rPr>
        <sz val="11"/>
        <color rgb="FF000000"/>
        <rFont val="Calibri"/>
      </rPr>
      <t xml:space="preserve"> DATE</t>
    </r>
  </si>
  <si>
    <t>ADDRESS</t>
  </si>
  <si>
    <t>CITY</t>
  </si>
  <si>
    <t>STATE</t>
  </si>
  <si>
    <r>
      <rPr>
        <sz val="11"/>
        <color rgb="FF000000"/>
        <rFont val="Calibri"/>
      </rPr>
      <t xml:space="preserve">% 
</t>
    </r>
    <r>
      <rPr>
        <sz val="11"/>
        <color rgb="FF000000"/>
        <rFont val="Calibri"/>
      </rPr>
      <t>OF COMM.</t>
    </r>
  </si>
  <si>
    <t>AGC</t>
  </si>
  <si>
    <r>
      <rPr>
        <sz val="11"/>
        <color rgb="FF000000"/>
        <rFont val="Calibri"/>
      </rPr>
      <t xml:space="preserve">COMPANY
</t>
    </r>
    <r>
      <rPr>
        <sz val="11"/>
        <color rgb="FF000000"/>
        <rFont val="Calibri"/>
      </rPr>
      <t xml:space="preserve"> DOLLAR</t>
    </r>
  </si>
  <si>
    <r>
      <rPr>
        <sz val="11"/>
        <color rgb="FF000000"/>
        <rFont val="Calibri"/>
      </rPr>
      <t xml:space="preserve">% 
</t>
    </r>
    <r>
      <rPr>
        <sz val="11"/>
        <color rgb="FF000000"/>
        <rFont val="Calibri"/>
      </rPr>
      <t>LISTING  SIDE</t>
    </r>
  </si>
  <si>
    <r>
      <rPr>
        <sz val="11"/>
        <color rgb="FF000000"/>
        <rFont val="Calibri"/>
      </rPr>
      <t xml:space="preserve">%
</t>
    </r>
    <r>
      <rPr>
        <sz val="11"/>
        <color rgb="FF000000"/>
        <rFont val="Calibri"/>
      </rPr>
      <t xml:space="preserve"> BUYING SIDE</t>
    </r>
  </si>
  <si>
    <r>
      <rPr>
        <sz val="11"/>
        <color rgb="FF000000"/>
        <rFont val="Calibri"/>
      </rPr>
      <t xml:space="preserve">AGENT
</t>
    </r>
    <r>
      <rPr>
        <sz val="11"/>
        <color rgb="FF000000"/>
        <rFont val="Calibri"/>
      </rPr>
      <t xml:space="preserve"> COMM</t>
    </r>
  </si>
  <si>
    <t>DOM</t>
  </si>
  <si>
    <t>06/01/2017</t>
  </si>
  <si>
    <t>690 High Street 4</t>
  </si>
  <si>
    <t>Estes Park</t>
  </si>
  <si>
    <t>CO</t>
  </si>
  <si>
    <t>05/31/2016</t>
  </si>
  <si>
    <t>501 46th Avenue</t>
  </si>
  <si>
    <t>Greeley</t>
  </si>
  <si>
    <t>05/12/2017</t>
  </si>
  <si>
    <t>925 Columbia Rd, 733</t>
  </si>
  <si>
    <t>Fort Collins</t>
  </si>
  <si>
    <t>5039 Northern Lights Dr. A</t>
  </si>
  <si>
    <t>05/27/2016</t>
  </si>
  <si>
    <t>3225 Pheasant Street</t>
  </si>
  <si>
    <t>Evans</t>
  </si>
  <si>
    <t>05/26/2016</t>
  </si>
  <si>
    <t>5620 Fossil Creek Pkwy11103</t>
  </si>
  <si>
    <t>2214 Owens Ave 204</t>
  </si>
  <si>
    <t>05/04/2016</t>
  </si>
  <si>
    <t>3519 Centennial Circle</t>
  </si>
  <si>
    <t>05/24/2017</t>
  </si>
  <si>
    <t>23915 County Road 35</t>
  </si>
  <si>
    <t>La Salle</t>
  </si>
  <si>
    <t>05/31/2017</t>
  </si>
  <si>
    <t>3617 Portofino Ave</t>
  </si>
  <si>
    <t>05/24/2016</t>
  </si>
  <si>
    <t>6229 W. 13th St. Rd.</t>
  </si>
  <si>
    <t>05/26/2017</t>
  </si>
  <si>
    <t>6603 Antigua Drive36</t>
  </si>
  <si>
    <t>05/10/2016</t>
  </si>
  <si>
    <t>925 Franklin Avenue</t>
  </si>
  <si>
    <t>Berthoud</t>
  </si>
  <si>
    <t>5002 Northern Lights Drive D</t>
  </si>
  <si>
    <t>05/18/2016</t>
  </si>
  <si>
    <t>718 Cambridge Drive</t>
  </si>
  <si>
    <t>101 East Colorado Avenue</t>
  </si>
  <si>
    <t>106 E Colorado Ave</t>
  </si>
  <si>
    <t>7318 23rd. Street Road</t>
  </si>
  <si>
    <t>06/02/2016</t>
  </si>
  <si>
    <t>1574 Landsman Hill Dr.</t>
  </si>
  <si>
    <t>Loveland</t>
  </si>
  <si>
    <t>3620 Soderburg Dr.</t>
  </si>
  <si>
    <t>05/13/2016</t>
  </si>
  <si>
    <t>7902 River Run Dr.</t>
  </si>
  <si>
    <t>06/01/2016</t>
  </si>
  <si>
    <t>1475 Moraine Valley Drive</t>
  </si>
  <si>
    <t>Severance</t>
  </si>
  <si>
    <t>719 Dennison Ave</t>
  </si>
  <si>
    <t>05/15/2017</t>
  </si>
  <si>
    <t>1507-1509 E 19th St</t>
  </si>
  <si>
    <t>05/05/2017</t>
  </si>
  <si>
    <t>2762 Blue Acona Way</t>
  </si>
  <si>
    <t>Johnstown</t>
  </si>
  <si>
    <t>05/30/2017</t>
  </si>
  <si>
    <t>1820 Thyme Court</t>
  </si>
  <si>
    <t>05/08/2017</t>
  </si>
  <si>
    <t>2811 Urban Place</t>
  </si>
  <si>
    <t>4010 Rock Creek Dr</t>
  </si>
  <si>
    <t>05/19/2016</t>
  </si>
  <si>
    <t>124 N. Sherwood St.</t>
  </si>
  <si>
    <t>ZIP CODE</t>
  </si>
  <si>
    <t>Attached/Detached Dwelling</t>
  </si>
  <si>
    <t>Attached</t>
  </si>
  <si>
    <t>Detached</t>
  </si>
  <si>
    <t>Mean</t>
  </si>
  <si>
    <t>Median</t>
  </si>
  <si>
    <t>Mode</t>
  </si>
  <si>
    <t>Minimum</t>
  </si>
  <si>
    <t>Maximum</t>
  </si>
  <si>
    <t>Range</t>
  </si>
  <si>
    <t>Variance</t>
  </si>
  <si>
    <t>Standard Deviation</t>
  </si>
  <si>
    <t>Coeff. of Variation</t>
  </si>
  <si>
    <t>Skewness</t>
  </si>
  <si>
    <t>Kurtosis</t>
  </si>
  <si>
    <t>Count</t>
  </si>
  <si>
    <t>Standard Error</t>
  </si>
  <si>
    <t>Descriptive Summary</t>
  </si>
  <si>
    <t>Value</t>
  </si>
  <si>
    <t>Variable</t>
  </si>
  <si>
    <t>Zip</t>
  </si>
  <si>
    <t>Frequency</t>
  </si>
  <si>
    <t>Percentage</t>
  </si>
  <si>
    <t>4/30</t>
  </si>
  <si>
    <t>1/30</t>
  </si>
  <si>
    <t>2/30</t>
  </si>
  <si>
    <t>5/30</t>
  </si>
  <si>
    <t>3/30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</si>
</sst>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09]&quot;$&quot;#,##0;\(&quot;$&quot;#,##0\)"/>
    <numFmt numFmtId="165" formatCode="[$-10409]0.00%"/>
    <numFmt numFmtId="166" formatCode="[$-10409]&quot;$&quot;#,##0.00;\(&quot;$&quot;#,##0.00\)"/>
    <numFmt numFmtId="167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</font>
    <font>
      <b/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DCDCD"/>
        <bgColor rgb="FFCDCDC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left" vertical="top" wrapText="1" readingOrder="1"/>
    </xf>
    <xf numFmtId="0" fontId="4" fillId="3" borderId="2" xfId="0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 vertical="top" wrapText="1" readingOrder="1"/>
    </xf>
    <xf numFmtId="0" fontId="5" fillId="4" borderId="1" xfId="0" applyNumberFormat="1" applyFont="1" applyFill="1" applyBorder="1" applyAlignment="1">
      <alignment horizontal="right" vertical="top" wrapText="1" readingOrder="1"/>
    </xf>
    <xf numFmtId="164" fontId="5" fillId="5" borderId="1" xfId="0" applyNumberFormat="1" applyFont="1" applyFill="1" applyBorder="1" applyAlignment="1">
      <alignment horizontal="right" vertical="top" wrapText="1" readingOrder="1"/>
    </xf>
    <xf numFmtId="0" fontId="5" fillId="5" borderId="1" xfId="0" applyNumberFormat="1" applyFont="1" applyFill="1" applyBorder="1" applyAlignment="1">
      <alignment horizontal="right" vertical="top" wrapText="1" readingOrder="1"/>
    </xf>
    <xf numFmtId="0" fontId="5" fillId="6" borderId="1" xfId="0" applyNumberFormat="1" applyFont="1" applyFill="1" applyBorder="1" applyAlignment="1">
      <alignment horizontal="right" vertical="top" wrapText="1" readingOrder="1"/>
    </xf>
    <xf numFmtId="164" fontId="5" fillId="6" borderId="1" xfId="0" applyNumberFormat="1" applyFont="1" applyFill="1" applyBorder="1" applyAlignment="1">
      <alignment horizontal="right" vertical="top" wrapText="1" readingOrder="1"/>
    </xf>
    <xf numFmtId="164" fontId="5" fillId="7" borderId="1" xfId="0" applyNumberFormat="1" applyFont="1" applyFill="1" applyBorder="1" applyAlignment="1">
      <alignment horizontal="right" vertical="top" wrapText="1" readingOrder="1"/>
    </xf>
    <xf numFmtId="0" fontId="4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5" fillId="8" borderId="1" xfId="0" applyNumberFormat="1" applyFont="1" applyFill="1" applyBorder="1" applyAlignment="1">
      <alignment horizontal="left" vertical="top" wrapText="1" readingOrder="1"/>
    </xf>
    <xf numFmtId="165" fontId="5" fillId="8" borderId="1" xfId="0" applyNumberFormat="1" applyFont="1" applyFill="1" applyBorder="1" applyAlignment="1">
      <alignment horizontal="right" vertical="top" wrapText="1" readingOrder="1"/>
    </xf>
    <xf numFmtId="164" fontId="5" fillId="8" borderId="1" xfId="0" applyNumberFormat="1" applyFont="1" applyFill="1" applyBorder="1" applyAlignment="1">
      <alignment horizontal="right" vertical="top" wrapText="1" readingOrder="1"/>
    </xf>
    <xf numFmtId="166" fontId="5" fillId="8" borderId="3" xfId="0" applyNumberFormat="1" applyFont="1" applyFill="1" applyBorder="1" applyAlignment="1">
      <alignment horizontal="right" vertical="top" wrapText="1" readingOrder="1"/>
    </xf>
    <xf numFmtId="0" fontId="4" fillId="8" borderId="2" xfId="0" applyFont="1" applyFill="1" applyBorder="1"/>
    <xf numFmtId="0" fontId="0" fillId="8" borderId="2" xfId="0" applyFill="1" applyBorder="1"/>
    <xf numFmtId="0" fontId="5" fillId="9" borderId="1" xfId="0" applyNumberFormat="1" applyFont="1" applyFill="1" applyBorder="1" applyAlignment="1">
      <alignment horizontal="left" vertical="top" wrapText="1" readingOrder="1"/>
    </xf>
    <xf numFmtId="165" fontId="5" fillId="9" borderId="1" xfId="0" applyNumberFormat="1" applyFont="1" applyFill="1" applyBorder="1" applyAlignment="1">
      <alignment horizontal="right" vertical="top" wrapText="1" readingOrder="1"/>
    </xf>
    <xf numFmtId="164" fontId="5" fillId="9" borderId="1" xfId="0" applyNumberFormat="1" applyFont="1" applyFill="1" applyBorder="1" applyAlignment="1">
      <alignment horizontal="right" vertical="top" wrapText="1" readingOrder="1"/>
    </xf>
    <xf numFmtId="166" fontId="5" fillId="9" borderId="3" xfId="0" applyNumberFormat="1" applyFont="1" applyFill="1" applyBorder="1" applyAlignment="1">
      <alignment horizontal="right" vertical="top" wrapText="1" readingOrder="1"/>
    </xf>
    <xf numFmtId="0" fontId="4" fillId="9" borderId="2" xfId="0" applyFont="1" applyFill="1" applyBorder="1"/>
    <xf numFmtId="0" fontId="0" fillId="9" borderId="2" xfId="0" applyFill="1" applyBorder="1"/>
    <xf numFmtId="0" fontId="5" fillId="10" borderId="1" xfId="0" applyNumberFormat="1" applyFont="1" applyFill="1" applyBorder="1" applyAlignment="1">
      <alignment horizontal="left" vertical="top" wrapText="1" readingOrder="1"/>
    </xf>
    <xf numFmtId="165" fontId="5" fillId="10" borderId="1" xfId="0" applyNumberFormat="1" applyFont="1" applyFill="1" applyBorder="1" applyAlignment="1">
      <alignment horizontal="right" vertical="top" wrapText="1" readingOrder="1"/>
    </xf>
    <xf numFmtId="164" fontId="5" fillId="10" borderId="1" xfId="0" applyNumberFormat="1" applyFont="1" applyFill="1" applyBorder="1" applyAlignment="1">
      <alignment horizontal="right" vertical="top" wrapText="1" readingOrder="1"/>
    </xf>
    <xf numFmtId="166" fontId="5" fillId="10" borderId="3" xfId="0" applyNumberFormat="1" applyFont="1" applyFill="1" applyBorder="1" applyAlignment="1">
      <alignment horizontal="right" vertical="top" wrapText="1" readingOrder="1"/>
    </xf>
    <xf numFmtId="0" fontId="4" fillId="10" borderId="2" xfId="0" applyFont="1" applyFill="1" applyBorder="1"/>
    <xf numFmtId="0" fontId="0" fillId="10" borderId="2" xfId="0" applyFill="1" applyBorder="1"/>
    <xf numFmtId="166" fontId="5" fillId="10" borderId="1" xfId="0" applyNumberFormat="1" applyFont="1" applyFill="1" applyBorder="1" applyAlignment="1">
      <alignment horizontal="right" vertical="top" wrapText="1" readingOrder="1"/>
    </xf>
    <xf numFmtId="0" fontId="5" fillId="11" borderId="1" xfId="0" applyNumberFormat="1" applyFont="1" applyFill="1" applyBorder="1" applyAlignment="1">
      <alignment horizontal="left" vertical="top" wrapText="1" readingOrder="1"/>
    </xf>
    <xf numFmtId="165" fontId="5" fillId="11" borderId="1" xfId="0" applyNumberFormat="1" applyFont="1" applyFill="1" applyBorder="1" applyAlignment="1">
      <alignment horizontal="right" vertical="top" wrapText="1" readingOrder="1"/>
    </xf>
    <xf numFmtId="164" fontId="5" fillId="11" borderId="1" xfId="0" applyNumberFormat="1" applyFont="1" applyFill="1" applyBorder="1" applyAlignment="1">
      <alignment horizontal="right" vertical="top" wrapText="1" readingOrder="1"/>
    </xf>
    <xf numFmtId="166" fontId="5" fillId="11" borderId="1" xfId="0" applyNumberFormat="1" applyFont="1" applyFill="1" applyBorder="1" applyAlignment="1">
      <alignment horizontal="right" vertical="top" wrapText="1" readingOrder="1"/>
    </xf>
    <xf numFmtId="166" fontId="5" fillId="9" borderId="1" xfId="0" applyNumberFormat="1" applyFont="1" applyFill="1" applyBorder="1" applyAlignment="1">
      <alignment horizontal="right" vertical="top" wrapText="1" readingOrder="1"/>
    </xf>
    <xf numFmtId="0" fontId="2" fillId="0" borderId="0" xfId="0" applyFont="1"/>
    <xf numFmtId="0" fontId="0" fillId="0" borderId="0" xfId="0" applyBorder="1"/>
    <xf numFmtId="0" fontId="6" fillId="0" borderId="4" xfId="0" applyFont="1" applyFill="1" applyBorder="1" applyAlignment="1">
      <alignment horizontal="center"/>
    </xf>
    <xf numFmtId="167" fontId="0" fillId="0" borderId="0" xfId="0" applyNumberFormat="1"/>
    <xf numFmtId="10" fontId="0" fillId="0" borderId="0" xfId="1" applyNumberFormat="1" applyFont="1"/>
    <xf numFmtId="0" fontId="0" fillId="0" borderId="4" xfId="0" applyBorder="1"/>
    <xf numFmtId="16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Zip Codes</a:t>
            </a:r>
            <a:r>
              <a:rPr lang="en-US" baseline="0"/>
              <a:t> 2016 and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numRef>
              <c:f>'Zip Code'!$C$2:$C$13</c:f>
              <c:numCache>
                <c:formatCode>General</c:formatCode>
                <c:ptCount val="12"/>
                <c:pt idx="0">
                  <c:v>80513</c:v>
                </c:pt>
                <c:pt idx="1">
                  <c:v>80517</c:v>
                </c:pt>
                <c:pt idx="2">
                  <c:v>80521</c:v>
                </c:pt>
                <c:pt idx="3">
                  <c:v>80525</c:v>
                </c:pt>
                <c:pt idx="4">
                  <c:v>80526</c:v>
                </c:pt>
                <c:pt idx="5">
                  <c:v>80528</c:v>
                </c:pt>
                <c:pt idx="6">
                  <c:v>80534</c:v>
                </c:pt>
                <c:pt idx="7">
                  <c:v>80538</c:v>
                </c:pt>
                <c:pt idx="8">
                  <c:v>80550</c:v>
                </c:pt>
                <c:pt idx="9">
                  <c:v>80620</c:v>
                </c:pt>
                <c:pt idx="10">
                  <c:v>80634</c:v>
                </c:pt>
                <c:pt idx="11">
                  <c:v>80645</c:v>
                </c:pt>
              </c:numCache>
            </c:numRef>
          </c:cat>
          <c:val>
            <c:numRef>
              <c:f>'Zip Code'!$E$2:$E$13</c:f>
              <c:numCache>
                <c:formatCode>0%</c:formatCode>
                <c:ptCount val="12"/>
                <c:pt idx="0">
                  <c:v>0.13333333333333333</c:v>
                </c:pt>
                <c:pt idx="1">
                  <c:v>3.3333333333333333E-2</c:v>
                </c:pt>
                <c:pt idx="2">
                  <c:v>3.3333333333333333E-2</c:v>
                </c:pt>
                <c:pt idx="3">
                  <c:v>0.13333333333333333</c:v>
                </c:pt>
                <c:pt idx="4">
                  <c:v>6.6666666666666666E-2</c:v>
                </c:pt>
                <c:pt idx="5">
                  <c:v>0.16666666666666666</c:v>
                </c:pt>
                <c:pt idx="6">
                  <c:v>3.3333333333333333E-2</c:v>
                </c:pt>
                <c:pt idx="7">
                  <c:v>6.6666666666666666E-2</c:v>
                </c:pt>
                <c:pt idx="8">
                  <c:v>3.3333333333333333E-2</c:v>
                </c:pt>
                <c:pt idx="9">
                  <c:v>0.1</c:v>
                </c:pt>
                <c:pt idx="10">
                  <c:v>0.16666666666666666</c:v>
                </c:pt>
                <c:pt idx="11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87455392"/>
        <c:axId val="787454608"/>
      </c:barChart>
      <c:catAx>
        <c:axId val="78745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Zip Code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454608"/>
        <c:crosses val="autoZero"/>
        <c:auto val="1"/>
        <c:lblAlgn val="ctr"/>
        <c:lblOffset val="100"/>
        <c:noMultiLvlLbl val="0"/>
      </c:catAx>
      <c:valAx>
        <c:axId val="78745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of Zip Code Occurence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4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504825</xdr:colOff>
      <xdr:row>16</xdr:row>
      <xdr:rowOff>57150</xdr:rowOff>
    </xdr:to>
    <xdr:sp macro="" textlink="">
      <xdr:nvSpPr>
        <xdr:cNvPr id="2" name="TextBox 1"/>
        <xdr:cNvSpPr txBox="1"/>
      </xdr:nvSpPr>
      <xdr:spPr>
        <a:xfrm>
          <a:off x="0" y="0"/>
          <a:ext cx="5991225" cy="310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SYM – 506: Zandalee van Nieuwenhuizen Statistics Project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Topic: Real estate market trends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Century 21 Humpal in Northern Colorado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Rationale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my statistics project, I have chosen to evaluate the real estate trends for the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company I work for, Century 21 Humpal. Instead of looking at only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Fort Collins, Colorado,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decided to ranomly select 15 sales from May 2016 and May 2017 closed by our company which resulted in a few sales outside of Fort Collins. However by selecting in company sales, I was able to select data from a more controlled data sample.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Evaluated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Variables: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Quantitative: House Prices and Days on Market 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Qualitative: Type of House, Zip Code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0</xdr:row>
      <xdr:rowOff>4762</xdr:rowOff>
    </xdr:from>
    <xdr:to>
      <xdr:col>13</xdr:col>
      <xdr:colOff>328612</xdr:colOff>
      <xdr:row>14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/>
  </sheetViews>
  <sheetFormatPr defaultRowHeight="15"/>
  <sheetData>
    <row r="1" spans="1:1">
      <c r="A1" t="s">
        <v>89</v>
      </c>
    </row>
    <row r="2" spans="1:1">
      <c r="A2" s="4">
        <v>139000</v>
      </c>
    </row>
    <row r="3" spans="1:1">
      <c r="A3" s="6">
        <v>160000</v>
      </c>
    </row>
    <row r="4" spans="1:1">
      <c r="A4" s="4">
        <v>195000</v>
      </c>
    </row>
    <row r="5" spans="1:1">
      <c r="A5" s="4">
        <v>219000</v>
      </c>
    </row>
    <row r="6" spans="1:1">
      <c r="A6" s="6">
        <v>219500</v>
      </c>
    </row>
    <row r="7" spans="1:1">
      <c r="A7" s="6">
        <v>230756</v>
      </c>
    </row>
    <row r="8" spans="1:1">
      <c r="A8" s="6">
        <v>238000</v>
      </c>
    </row>
    <row r="9" spans="1:1">
      <c r="A9" s="6">
        <v>240000</v>
      </c>
    </row>
    <row r="10" spans="1:1">
      <c r="A10" s="10">
        <v>245000</v>
      </c>
    </row>
    <row r="11" spans="1:1">
      <c r="A11" s="4">
        <v>245000</v>
      </c>
    </row>
    <row r="12" spans="1:1">
      <c r="A12" s="6">
        <v>255000</v>
      </c>
    </row>
    <row r="13" spans="1:1">
      <c r="A13" s="6">
        <v>255000</v>
      </c>
    </row>
    <row r="14" spans="1:1">
      <c r="A14" s="4">
        <v>262500</v>
      </c>
    </row>
    <row r="15" spans="1:1">
      <c r="A15" s="6">
        <v>267000</v>
      </c>
    </row>
    <row r="16" spans="1:1">
      <c r="A16" s="4">
        <v>295000</v>
      </c>
    </row>
    <row r="17" spans="1:1">
      <c r="A17" s="6">
        <v>305000</v>
      </c>
    </row>
    <row r="18" spans="1:1">
      <c r="A18" s="6">
        <v>325415</v>
      </c>
    </row>
    <row r="19" spans="1:1">
      <c r="A19" s="4">
        <v>339900</v>
      </c>
    </row>
    <row r="20" spans="1:1">
      <c r="A20" s="6">
        <v>349900</v>
      </c>
    </row>
    <row r="21" spans="1:1">
      <c r="A21" s="9">
        <v>365000</v>
      </c>
    </row>
    <row r="22" spans="1:1">
      <c r="A22" s="4">
        <v>365000</v>
      </c>
    </row>
    <row r="23" spans="1:1">
      <c r="A23" s="6">
        <v>373835</v>
      </c>
    </row>
    <row r="24" spans="1:1">
      <c r="A24" s="6">
        <v>377000</v>
      </c>
    </row>
    <row r="25" spans="1:1">
      <c r="A25" s="4">
        <v>380000</v>
      </c>
    </row>
    <row r="26" spans="1:1">
      <c r="A26" s="4">
        <v>395500</v>
      </c>
    </row>
    <row r="27" spans="1:1">
      <c r="A27" s="4">
        <v>410000</v>
      </c>
    </row>
    <row r="28" spans="1:1">
      <c r="A28" s="4">
        <v>431000</v>
      </c>
    </row>
    <row r="29" spans="1:1">
      <c r="A29" s="4">
        <v>433270</v>
      </c>
    </row>
    <row r="30" spans="1:1">
      <c r="A30" s="4">
        <v>576351</v>
      </c>
    </row>
    <row r="31" spans="1:1">
      <c r="A31" s="6">
        <v>625000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B16"/>
  <sheetViews>
    <sheetView workbookViewId="0">
      <selection sqref="A1:B16"/>
    </sheetView>
  </sheetViews>
  <sheetFormatPr defaultRowHeight="15"/>
  <cols>
    <col min="1" max="1" width="18.140625" customWidth="1"/>
    <col min="2" max="2" width="17.28515625" customWidth="1"/>
  </cols>
  <sheetData>
    <row r="1" spans="1:2">
      <c r="A1" s="37" t="s">
        <v>88</v>
      </c>
    </row>
    <row r="2" spans="1:2">
      <c r="B2" s="38"/>
    </row>
    <row r="3" spans="1:2" s="37" customFormat="1">
      <c r="B3" s="39" t="s">
        <v>90</v>
      </c>
    </row>
    <row r="4" spans="1:2">
      <c r="A4" s="37" t="s">
        <v>75</v>
      </c>
      <c r="B4">
        <f>AVERAGE(DataCopy2!A1:A31)</f>
        <v>317264.23333333334</v>
      </c>
    </row>
    <row r="5" spans="1:2">
      <c r="A5" s="37" t="s">
        <v>76</v>
      </c>
      <c r="B5">
        <f>MEDIAN(DataCopy2!A1:A31)</f>
        <v>300000</v>
      </c>
    </row>
    <row r="6" spans="1:2">
      <c r="A6" s="37" t="s">
        <v>77</v>
      </c>
      <c r="B6">
        <f>MODE(DataCopy2!A1:A31)</f>
        <v>245000</v>
      </c>
    </row>
    <row r="7" spans="1:2">
      <c r="A7" s="37" t="s">
        <v>78</v>
      </c>
      <c r="B7">
        <f>MIN(DataCopy2!A1:A31)</f>
        <v>139000</v>
      </c>
    </row>
    <row r="8" spans="1:2">
      <c r="A8" s="37" t="s">
        <v>79</v>
      </c>
      <c r="B8">
        <f>MAX(DataCopy2!A1:A31)</f>
        <v>625000</v>
      </c>
    </row>
    <row r="9" spans="1:2">
      <c r="A9" s="37" t="s">
        <v>80</v>
      </c>
      <c r="B9">
        <f>B8 - B7</f>
        <v>486000</v>
      </c>
    </row>
    <row r="10" spans="1:2">
      <c r="A10" s="37" t="s">
        <v>81</v>
      </c>
      <c r="B10" s="40">
        <f>_xlfn.VAR.S(DataCopy2!A1:A31)</f>
        <v>12228454707.219542</v>
      </c>
    </row>
    <row r="11" spans="1:2">
      <c r="A11" s="37" t="s">
        <v>82</v>
      </c>
      <c r="B11" s="40">
        <f>_xlfn.STDEV.S(DataCopy2!A1:A31)</f>
        <v>110582.34355998946</v>
      </c>
    </row>
    <row r="12" spans="1:2">
      <c r="A12" s="37" t="s">
        <v>83</v>
      </c>
      <c r="B12" s="41">
        <f>B11/B4</f>
        <v>0.34854966914535945</v>
      </c>
    </row>
    <row r="13" spans="1:2">
      <c r="A13" s="37" t="s">
        <v>84</v>
      </c>
      <c r="B13" s="40">
        <f>SKEW(DataCopy2!A1:A31)</f>
        <v>0.96541798113559996</v>
      </c>
    </row>
    <row r="14" spans="1:2">
      <c r="A14" s="37" t="s">
        <v>85</v>
      </c>
      <c r="B14" s="40">
        <f>KURT(DataCopy2!A1:A31)</f>
        <v>1.2710655815245491</v>
      </c>
    </row>
    <row r="15" spans="1:2">
      <c r="A15" s="37" t="s">
        <v>86</v>
      </c>
      <c r="B15">
        <f>COUNT(DataCopy2!A1:A31)</f>
        <v>30</v>
      </c>
    </row>
    <row r="16" spans="1:2">
      <c r="A16" s="37" t="s">
        <v>87</v>
      </c>
      <c r="B16" s="40">
        <f>B11/SQRT(B15)</f>
        <v>20189.481343197454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/>
  <sheetData>
    <row r="1" spans="1:1">
      <c r="A1" s="23">
        <v>43</v>
      </c>
    </row>
    <row r="2" spans="1:1">
      <c r="A2" s="29">
        <v>31</v>
      </c>
    </row>
    <row r="3" spans="1:1">
      <c r="A3" s="23">
        <v>46</v>
      </c>
    </row>
    <row r="4" spans="1:1">
      <c r="A4" s="23">
        <v>55</v>
      </c>
    </row>
    <row r="5" spans="1:1">
      <c r="A5" s="29">
        <v>39</v>
      </c>
    </row>
    <row r="6" spans="1:1">
      <c r="A6" s="29">
        <v>17</v>
      </c>
    </row>
    <row r="7" spans="1:1">
      <c r="A7" s="29">
        <v>39</v>
      </c>
    </row>
    <row r="8" spans="1:1">
      <c r="A8" s="29">
        <v>43</v>
      </c>
    </row>
    <row r="9" spans="1:1">
      <c r="A9" s="23">
        <v>41</v>
      </c>
    </row>
    <row r="10" spans="1:1">
      <c r="A10" s="23">
        <v>62</v>
      </c>
    </row>
    <row r="11" spans="1:1">
      <c r="A11" s="29">
        <v>109</v>
      </c>
    </row>
    <row r="12" spans="1:1">
      <c r="A12" s="29">
        <v>102</v>
      </c>
    </row>
    <row r="13" spans="1:1">
      <c r="A13" s="23">
        <v>45</v>
      </c>
    </row>
    <row r="14" spans="1:1">
      <c r="A14" s="29">
        <v>35</v>
      </c>
    </row>
    <row r="15" spans="1:1">
      <c r="A15" s="23">
        <v>27</v>
      </c>
    </row>
    <row r="16" spans="1:1">
      <c r="A16" s="29">
        <v>29</v>
      </c>
    </row>
    <row r="17" spans="1:1">
      <c r="A17" s="29">
        <v>231</v>
      </c>
    </row>
    <row r="18" spans="1:1">
      <c r="A18" s="23">
        <v>30</v>
      </c>
    </row>
    <row r="19" spans="1:1">
      <c r="A19" s="29">
        <v>102</v>
      </c>
    </row>
    <row r="20" spans="1:1">
      <c r="A20" s="29">
        <v>42</v>
      </c>
    </row>
    <row r="21" spans="1:1">
      <c r="A21" s="23">
        <v>45</v>
      </c>
    </row>
    <row r="22" spans="1:1">
      <c r="A22" s="29">
        <v>1</v>
      </c>
    </row>
    <row r="23" spans="1:1">
      <c r="A23" s="29">
        <v>99</v>
      </c>
    </row>
    <row r="24" spans="1:1">
      <c r="A24" s="23">
        <v>29</v>
      </c>
    </row>
    <row r="25" spans="1:1">
      <c r="A25" s="23">
        <v>21</v>
      </c>
    </row>
    <row r="26" spans="1:1">
      <c r="A26" s="23">
        <v>24</v>
      </c>
    </row>
    <row r="27" spans="1:1">
      <c r="A27" s="23">
        <v>55</v>
      </c>
    </row>
    <row r="28" spans="1:1">
      <c r="A28" s="23">
        <v>229</v>
      </c>
    </row>
    <row r="29" spans="1:1">
      <c r="A29" s="23">
        <v>14</v>
      </c>
    </row>
    <row r="30" spans="1:1">
      <c r="A30" s="17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16"/>
  <sheetViews>
    <sheetView workbookViewId="0">
      <selection sqref="A1:B16"/>
    </sheetView>
  </sheetViews>
  <sheetFormatPr defaultRowHeight="15"/>
  <cols>
    <col min="1" max="1" width="18.140625" customWidth="1"/>
    <col min="2" max="2" width="15.42578125" customWidth="1"/>
  </cols>
  <sheetData>
    <row r="1" spans="1:2">
      <c r="A1" s="37" t="s">
        <v>88</v>
      </c>
    </row>
    <row r="2" spans="1:2">
      <c r="B2" s="38"/>
    </row>
    <row r="3" spans="1:2" s="37" customFormat="1">
      <c r="B3" s="39">
        <v>43</v>
      </c>
    </row>
    <row r="4" spans="1:2">
      <c r="A4" s="37" t="s">
        <v>75</v>
      </c>
      <c r="B4">
        <f>AVERAGE(DataCopy!A1:A30)</f>
        <v>58.033333333333331</v>
      </c>
    </row>
    <row r="5" spans="1:2">
      <c r="A5" s="37" t="s">
        <v>76</v>
      </c>
      <c r="B5">
        <f>MEDIAN(DataCopy!A1:A30)</f>
        <v>42.5</v>
      </c>
    </row>
    <row r="6" spans="1:2">
      <c r="A6" s="37" t="s">
        <v>77</v>
      </c>
      <c r="B6">
        <f>MODE(DataCopy!A1:A30)</f>
        <v>43</v>
      </c>
    </row>
    <row r="7" spans="1:2">
      <c r="A7" s="37" t="s">
        <v>78</v>
      </c>
      <c r="B7">
        <f>MIN(DataCopy!A1:A30)</f>
        <v>1</v>
      </c>
    </row>
    <row r="8" spans="1:2">
      <c r="A8" s="37" t="s">
        <v>79</v>
      </c>
      <c r="B8">
        <f>MAX(DataCopy!A1:A30)</f>
        <v>231</v>
      </c>
    </row>
    <row r="9" spans="1:2">
      <c r="A9" s="37" t="s">
        <v>80</v>
      </c>
      <c r="B9">
        <f>B8 - B7</f>
        <v>230</v>
      </c>
    </row>
    <row r="10" spans="1:2">
      <c r="A10" s="37" t="s">
        <v>81</v>
      </c>
      <c r="B10" s="40">
        <f>_xlfn.VAR.S(DataCopy!A1:A30)</f>
        <v>2884.0333333333333</v>
      </c>
    </row>
    <row r="11" spans="1:2">
      <c r="A11" s="37" t="s">
        <v>82</v>
      </c>
      <c r="B11" s="40">
        <f>_xlfn.STDEV.S(DataCopy!A1:A30)</f>
        <v>53.703196677044595</v>
      </c>
    </row>
    <row r="12" spans="1:2">
      <c r="A12" s="37" t="s">
        <v>83</v>
      </c>
      <c r="B12" s="41">
        <f>B11/B4</f>
        <v>0.92538535342408834</v>
      </c>
    </row>
    <row r="13" spans="1:2">
      <c r="A13" s="37" t="s">
        <v>84</v>
      </c>
      <c r="B13" s="40">
        <f>SKEW(DataCopy!A1:A30)</f>
        <v>2.3721285095156768</v>
      </c>
    </row>
    <row r="14" spans="1:2">
      <c r="A14" s="37" t="s">
        <v>85</v>
      </c>
      <c r="B14" s="40">
        <f>KURT(DataCopy!A1:A30)</f>
        <v>5.7978398347153757</v>
      </c>
    </row>
    <row r="15" spans="1:2">
      <c r="A15" s="37" t="s">
        <v>86</v>
      </c>
      <c r="B15">
        <f>COUNT(DataCopy!A1:A30)</f>
        <v>30</v>
      </c>
    </row>
    <row r="16" spans="1:2">
      <c r="A16" s="37" t="s">
        <v>87</v>
      </c>
      <c r="B16" s="40">
        <f>B11/SQRT(B15)</f>
        <v>9.8048174100512675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28" sqref="E28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" zoomScaleNormal="100" workbookViewId="0">
      <selection activeCell="F1" sqref="F1:F1048576"/>
    </sheetView>
  </sheetViews>
  <sheetFormatPr defaultRowHeight="23.25" customHeight="1"/>
  <cols>
    <col min="1" max="1" width="16.140625" style="11" customWidth="1"/>
    <col min="2" max="2" width="15.7109375" style="11" customWidth="1"/>
    <col min="3" max="4" width="25" style="11" customWidth="1"/>
    <col min="5" max="6" width="9.42578125" style="11" customWidth="1"/>
    <col min="7" max="7" width="13.5703125" style="11" customWidth="1"/>
    <col min="8" max="8" width="13.28515625" style="11" customWidth="1"/>
    <col min="9" max="9" width="13.5703125" style="11" customWidth="1"/>
    <col min="10" max="10" width="15.42578125" style="11" customWidth="1"/>
    <col min="11" max="11" width="13.5703125" style="11" customWidth="1"/>
    <col min="12" max="12" width="16.140625" style="11" customWidth="1"/>
    <col min="13" max="13" width="12.28515625" style="11" customWidth="1"/>
    <col min="14" max="14" width="18.42578125" customWidth="1"/>
  </cols>
  <sheetData>
    <row r="1" spans="1:14" ht="31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71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12" t="s">
        <v>72</v>
      </c>
    </row>
    <row r="2" spans="1:14" ht="23.25" customHeight="1">
      <c r="A2" s="4">
        <v>139000</v>
      </c>
      <c r="B2" s="5" t="s">
        <v>12</v>
      </c>
      <c r="C2" s="19" t="s">
        <v>13</v>
      </c>
      <c r="D2" s="19" t="s">
        <v>14</v>
      </c>
      <c r="E2" s="19" t="s">
        <v>15</v>
      </c>
      <c r="F2" s="19">
        <v>80517</v>
      </c>
      <c r="G2" s="20">
        <v>0.03</v>
      </c>
      <c r="H2" s="21">
        <v>4170</v>
      </c>
      <c r="I2" s="21">
        <v>195.74</v>
      </c>
      <c r="J2" s="20">
        <v>1</v>
      </c>
      <c r="K2" s="20">
        <v>0</v>
      </c>
      <c r="L2" s="36">
        <v>3724.06</v>
      </c>
      <c r="M2" s="23">
        <v>43</v>
      </c>
      <c r="N2" s="24" t="s">
        <v>73</v>
      </c>
    </row>
    <row r="3" spans="1:14" ht="23.25" customHeight="1">
      <c r="A3" s="6">
        <v>160000</v>
      </c>
      <c r="B3" s="7" t="s">
        <v>16</v>
      </c>
      <c r="C3" s="25" t="s">
        <v>17</v>
      </c>
      <c r="D3" s="25" t="s">
        <v>18</v>
      </c>
      <c r="E3" s="25" t="s">
        <v>15</v>
      </c>
      <c r="F3" s="25">
        <v>80634</v>
      </c>
      <c r="G3" s="26">
        <v>0.03</v>
      </c>
      <c r="H3" s="27">
        <v>3840</v>
      </c>
      <c r="I3" s="27">
        <v>1082.8800000000001</v>
      </c>
      <c r="J3" s="26">
        <v>0</v>
      </c>
      <c r="K3" s="26">
        <v>1</v>
      </c>
      <c r="L3" s="31">
        <v>2526.7199999999998</v>
      </c>
      <c r="M3" s="29">
        <v>31</v>
      </c>
      <c r="N3" s="30" t="s">
        <v>73</v>
      </c>
    </row>
    <row r="4" spans="1:14" ht="23.25" customHeight="1">
      <c r="A4" s="4">
        <v>195000</v>
      </c>
      <c r="B4" s="5" t="s">
        <v>19</v>
      </c>
      <c r="C4" s="19" t="s">
        <v>20</v>
      </c>
      <c r="D4" s="19" t="s">
        <v>21</v>
      </c>
      <c r="E4" s="19" t="s">
        <v>15</v>
      </c>
      <c r="F4" s="19">
        <v>80525</v>
      </c>
      <c r="G4" s="20">
        <v>0.03</v>
      </c>
      <c r="H4" s="21">
        <v>5850</v>
      </c>
      <c r="I4" s="21">
        <v>274.7</v>
      </c>
      <c r="J4" s="20">
        <v>1</v>
      </c>
      <c r="K4" s="20">
        <v>0</v>
      </c>
      <c r="L4" s="36">
        <v>5224.3</v>
      </c>
      <c r="M4" s="23">
        <v>46</v>
      </c>
      <c r="N4" s="24" t="s">
        <v>73</v>
      </c>
    </row>
    <row r="5" spans="1:14" ht="23.25" customHeight="1">
      <c r="A5" s="4">
        <v>219000</v>
      </c>
      <c r="B5" s="5" t="s">
        <v>12</v>
      </c>
      <c r="C5" s="19" t="s">
        <v>22</v>
      </c>
      <c r="D5" s="19" t="s">
        <v>21</v>
      </c>
      <c r="E5" s="19" t="s">
        <v>15</v>
      </c>
      <c r="F5" s="19">
        <v>80528</v>
      </c>
      <c r="G5" s="20">
        <v>0.03</v>
      </c>
      <c r="H5" s="21">
        <v>6570</v>
      </c>
      <c r="I5" s="21">
        <v>1852.74</v>
      </c>
      <c r="J5" s="20">
        <v>0</v>
      </c>
      <c r="K5" s="20">
        <v>1</v>
      </c>
      <c r="L5" s="36">
        <v>4323.0600000000004</v>
      </c>
      <c r="M5" s="23">
        <v>55</v>
      </c>
      <c r="N5" s="24" t="s">
        <v>73</v>
      </c>
    </row>
    <row r="6" spans="1:14" ht="23.25" customHeight="1">
      <c r="A6" s="6">
        <v>219500</v>
      </c>
      <c r="B6" s="7" t="s">
        <v>23</v>
      </c>
      <c r="C6" s="25" t="s">
        <v>24</v>
      </c>
      <c r="D6" s="25" t="s">
        <v>25</v>
      </c>
      <c r="E6" s="25" t="s">
        <v>15</v>
      </c>
      <c r="F6" s="25">
        <v>80620</v>
      </c>
      <c r="G6" s="26">
        <v>0.03</v>
      </c>
      <c r="H6" s="27">
        <v>6585</v>
      </c>
      <c r="I6" s="27">
        <v>309.25</v>
      </c>
      <c r="J6" s="26">
        <v>1</v>
      </c>
      <c r="K6" s="26">
        <v>0</v>
      </c>
      <c r="L6" s="31">
        <v>5880.65</v>
      </c>
      <c r="M6" s="29">
        <v>39</v>
      </c>
      <c r="N6" s="30" t="s">
        <v>74</v>
      </c>
    </row>
    <row r="7" spans="1:14" ht="23.25" customHeight="1">
      <c r="A7" s="6">
        <v>230756</v>
      </c>
      <c r="B7" s="8" t="s">
        <v>26</v>
      </c>
      <c r="C7" s="32" t="s">
        <v>27</v>
      </c>
      <c r="D7" s="32" t="s">
        <v>21</v>
      </c>
      <c r="E7" s="32" t="s">
        <v>15</v>
      </c>
      <c r="F7" s="32">
        <v>80525</v>
      </c>
      <c r="G7" s="33">
        <v>0.03</v>
      </c>
      <c r="H7" s="34">
        <v>6922.68</v>
      </c>
      <c r="I7" s="34">
        <v>2558.7600000000002</v>
      </c>
      <c r="J7" s="33">
        <v>1</v>
      </c>
      <c r="K7" s="33">
        <v>0</v>
      </c>
      <c r="L7" s="35">
        <v>3999.31</v>
      </c>
      <c r="M7" s="29">
        <v>17</v>
      </c>
      <c r="N7" s="30" t="s">
        <v>73</v>
      </c>
    </row>
    <row r="8" spans="1:14" ht="23.25" customHeight="1">
      <c r="A8" s="6">
        <v>238000</v>
      </c>
      <c r="B8" s="7" t="s">
        <v>26</v>
      </c>
      <c r="C8" s="25" t="s">
        <v>28</v>
      </c>
      <c r="D8" s="25" t="s">
        <v>21</v>
      </c>
      <c r="E8" s="25" t="s">
        <v>15</v>
      </c>
      <c r="F8" s="25">
        <v>80528</v>
      </c>
      <c r="G8" s="26">
        <v>0.03</v>
      </c>
      <c r="H8" s="27">
        <v>7140</v>
      </c>
      <c r="I8" s="27">
        <v>2013.48</v>
      </c>
      <c r="J8" s="26">
        <v>0</v>
      </c>
      <c r="K8" s="26">
        <v>1</v>
      </c>
      <c r="L8" s="31">
        <v>4698.12</v>
      </c>
      <c r="M8" s="29">
        <v>39</v>
      </c>
      <c r="N8" s="30" t="s">
        <v>73</v>
      </c>
    </row>
    <row r="9" spans="1:14" ht="23.25" customHeight="1">
      <c r="A9" s="6">
        <v>240000</v>
      </c>
      <c r="B9" s="7" t="s">
        <v>29</v>
      </c>
      <c r="C9" s="25" t="s">
        <v>30</v>
      </c>
      <c r="D9" s="25" t="s">
        <v>25</v>
      </c>
      <c r="E9" s="25" t="s">
        <v>15</v>
      </c>
      <c r="F9" s="25">
        <v>80620</v>
      </c>
      <c r="G9" s="26">
        <v>0.03</v>
      </c>
      <c r="H9" s="27">
        <v>7200</v>
      </c>
      <c r="I9" s="27">
        <v>1352.6</v>
      </c>
      <c r="J9" s="26">
        <v>1</v>
      </c>
      <c r="K9" s="26">
        <v>0</v>
      </c>
      <c r="L9" s="31">
        <v>5415.4</v>
      </c>
      <c r="M9" s="29">
        <v>43</v>
      </c>
      <c r="N9" s="30" t="s">
        <v>74</v>
      </c>
    </row>
    <row r="10" spans="1:14" ht="23.25" customHeight="1">
      <c r="A10" s="10">
        <v>245000</v>
      </c>
      <c r="B10" s="5" t="s">
        <v>31</v>
      </c>
      <c r="C10" s="19" t="s">
        <v>32</v>
      </c>
      <c r="D10" s="19" t="s">
        <v>33</v>
      </c>
      <c r="E10" s="19" t="s">
        <v>15</v>
      </c>
      <c r="F10" s="19">
        <v>80645</v>
      </c>
      <c r="G10" s="20">
        <v>0.03</v>
      </c>
      <c r="H10" s="21">
        <v>7350</v>
      </c>
      <c r="I10" s="21">
        <v>345.45</v>
      </c>
      <c r="J10" s="20">
        <v>0</v>
      </c>
      <c r="K10" s="20">
        <v>1</v>
      </c>
      <c r="L10" s="36">
        <v>6563.55</v>
      </c>
      <c r="M10" s="23">
        <v>41</v>
      </c>
      <c r="N10" s="24" t="s">
        <v>74</v>
      </c>
    </row>
    <row r="11" spans="1:14" ht="23.25" customHeight="1">
      <c r="A11" s="4">
        <v>245000</v>
      </c>
      <c r="B11" s="5" t="s">
        <v>34</v>
      </c>
      <c r="C11" s="19" t="s">
        <v>35</v>
      </c>
      <c r="D11" s="19" t="s">
        <v>25</v>
      </c>
      <c r="E11" s="19" t="s">
        <v>15</v>
      </c>
      <c r="F11" s="19">
        <v>80620</v>
      </c>
      <c r="G11" s="20">
        <v>0.03</v>
      </c>
      <c r="H11" s="21">
        <v>7350</v>
      </c>
      <c r="I11" s="21">
        <v>345.2</v>
      </c>
      <c r="J11" s="20">
        <v>1</v>
      </c>
      <c r="K11" s="20">
        <v>0</v>
      </c>
      <c r="L11" s="36">
        <v>6563.8</v>
      </c>
      <c r="M11" s="23">
        <v>62</v>
      </c>
      <c r="N11" s="24" t="s">
        <v>73</v>
      </c>
    </row>
    <row r="12" spans="1:14" ht="23.25" customHeight="1">
      <c r="A12" s="6">
        <v>255000</v>
      </c>
      <c r="B12" s="7" t="s">
        <v>36</v>
      </c>
      <c r="C12" s="25" t="s">
        <v>37</v>
      </c>
      <c r="D12" s="25" t="s">
        <v>18</v>
      </c>
      <c r="E12" s="25" t="s">
        <v>15</v>
      </c>
      <c r="F12" s="25">
        <v>80634</v>
      </c>
      <c r="G12" s="26">
        <v>0.03</v>
      </c>
      <c r="H12" s="27">
        <v>7650</v>
      </c>
      <c r="I12" s="27">
        <v>359.55</v>
      </c>
      <c r="J12" s="26">
        <v>0</v>
      </c>
      <c r="K12" s="26">
        <v>1</v>
      </c>
      <c r="L12" s="31">
        <v>6831.45</v>
      </c>
      <c r="M12" s="29">
        <v>109</v>
      </c>
      <c r="N12" s="30" t="s">
        <v>74</v>
      </c>
    </row>
    <row r="13" spans="1:14" ht="23.25" customHeight="1">
      <c r="A13" s="6">
        <v>255000</v>
      </c>
      <c r="B13" s="8" t="s">
        <v>36</v>
      </c>
      <c r="C13" s="32" t="s">
        <v>37</v>
      </c>
      <c r="D13" s="32" t="s">
        <v>18</v>
      </c>
      <c r="E13" s="32" t="s">
        <v>15</v>
      </c>
      <c r="F13" s="32">
        <v>80634</v>
      </c>
      <c r="G13" s="33">
        <v>0.03</v>
      </c>
      <c r="H13" s="34">
        <v>7650</v>
      </c>
      <c r="I13" s="34">
        <v>359.55</v>
      </c>
      <c r="J13" s="33">
        <v>0</v>
      </c>
      <c r="K13" s="33">
        <v>1</v>
      </c>
      <c r="L13" s="35">
        <v>6831.45</v>
      </c>
      <c r="M13" s="29">
        <v>102</v>
      </c>
      <c r="N13" s="30" t="s">
        <v>74</v>
      </c>
    </row>
    <row r="14" spans="1:14" ht="23.25" customHeight="1">
      <c r="A14" s="4">
        <v>262500</v>
      </c>
      <c r="B14" s="5" t="s">
        <v>38</v>
      </c>
      <c r="C14" s="19" t="s">
        <v>39</v>
      </c>
      <c r="D14" s="19" t="s">
        <v>21</v>
      </c>
      <c r="E14" s="19" t="s">
        <v>15</v>
      </c>
      <c r="F14" s="19">
        <v>80525</v>
      </c>
      <c r="G14" s="20">
        <v>0.03</v>
      </c>
      <c r="H14" s="21">
        <v>7875</v>
      </c>
      <c r="I14" s="21">
        <v>1479.5</v>
      </c>
      <c r="J14" s="20">
        <v>1</v>
      </c>
      <c r="K14" s="20">
        <v>0</v>
      </c>
      <c r="L14" s="36">
        <v>5923</v>
      </c>
      <c r="M14" s="23">
        <v>45</v>
      </c>
      <c r="N14" s="24" t="s">
        <v>73</v>
      </c>
    </row>
    <row r="15" spans="1:14" ht="23.25" customHeight="1">
      <c r="A15" s="6">
        <v>267000</v>
      </c>
      <c r="B15" s="7" t="s">
        <v>40</v>
      </c>
      <c r="C15" s="25" t="s">
        <v>41</v>
      </c>
      <c r="D15" s="25" t="s">
        <v>42</v>
      </c>
      <c r="E15" s="25" t="s">
        <v>15</v>
      </c>
      <c r="F15" s="25">
        <v>80513</v>
      </c>
      <c r="G15" s="26">
        <v>0.03</v>
      </c>
      <c r="H15" s="27">
        <v>8010</v>
      </c>
      <c r="I15" s="27">
        <v>2258.8200000000002</v>
      </c>
      <c r="J15" s="26">
        <v>0</v>
      </c>
      <c r="K15" s="26">
        <v>1</v>
      </c>
      <c r="L15" s="31">
        <v>5270.58</v>
      </c>
      <c r="M15" s="29">
        <v>35</v>
      </c>
      <c r="N15" s="30" t="s">
        <v>74</v>
      </c>
    </row>
    <row r="16" spans="1:14" ht="23.25" customHeight="1">
      <c r="A16" s="4">
        <v>295000</v>
      </c>
      <c r="B16" s="5" t="s">
        <v>34</v>
      </c>
      <c r="C16" s="19" t="s">
        <v>43</v>
      </c>
      <c r="D16" s="19" t="s">
        <v>21</v>
      </c>
      <c r="E16" s="19" t="s">
        <v>15</v>
      </c>
      <c r="F16" s="19">
        <v>80528</v>
      </c>
      <c r="G16" s="20">
        <v>0.03</v>
      </c>
      <c r="H16" s="21">
        <v>8850</v>
      </c>
      <c r="I16" s="21">
        <v>415.95</v>
      </c>
      <c r="J16" s="20">
        <v>0</v>
      </c>
      <c r="K16" s="20">
        <v>1</v>
      </c>
      <c r="L16" s="36">
        <v>7903.05</v>
      </c>
      <c r="M16" s="23">
        <v>27</v>
      </c>
      <c r="N16" s="24" t="s">
        <v>73</v>
      </c>
    </row>
    <row r="17" spans="1:14" ht="23.25" customHeight="1">
      <c r="A17" s="6">
        <v>305000</v>
      </c>
      <c r="B17" s="7" t="s">
        <v>44</v>
      </c>
      <c r="C17" s="25" t="s">
        <v>45</v>
      </c>
      <c r="D17" s="25" t="s">
        <v>21</v>
      </c>
      <c r="E17" s="25" t="s">
        <v>15</v>
      </c>
      <c r="F17" s="25">
        <v>80525</v>
      </c>
      <c r="G17" s="26">
        <v>0.03</v>
      </c>
      <c r="H17" s="27">
        <v>9150</v>
      </c>
      <c r="I17" s="27">
        <v>429.8</v>
      </c>
      <c r="J17" s="26">
        <v>1</v>
      </c>
      <c r="K17" s="26">
        <v>0</v>
      </c>
      <c r="L17" s="28">
        <v>8171.2</v>
      </c>
      <c r="M17" s="29">
        <v>29</v>
      </c>
      <c r="N17" s="30" t="s">
        <v>74</v>
      </c>
    </row>
    <row r="18" spans="1:14" ht="23.25" customHeight="1">
      <c r="A18" s="6">
        <v>325415</v>
      </c>
      <c r="B18" s="7" t="s">
        <v>23</v>
      </c>
      <c r="C18" s="25" t="s">
        <v>46</v>
      </c>
      <c r="D18" s="25" t="s">
        <v>42</v>
      </c>
      <c r="E18" s="25" t="s">
        <v>15</v>
      </c>
      <c r="F18" s="25">
        <v>80513</v>
      </c>
      <c r="G18" s="26">
        <v>0.03</v>
      </c>
      <c r="H18" s="27">
        <v>9762.4500000000007</v>
      </c>
      <c r="I18" s="27">
        <v>4585.8500000000004</v>
      </c>
      <c r="J18" s="26">
        <v>1</v>
      </c>
      <c r="K18" s="26">
        <v>0</v>
      </c>
      <c r="L18" s="28">
        <v>4590.8500000000004</v>
      </c>
      <c r="M18" s="29">
        <v>231</v>
      </c>
      <c r="N18" s="30" t="s">
        <v>74</v>
      </c>
    </row>
    <row r="19" spans="1:14" ht="23.25" customHeight="1">
      <c r="A19" s="4">
        <v>339900</v>
      </c>
      <c r="B19" s="5" t="s">
        <v>34</v>
      </c>
      <c r="C19" s="19" t="s">
        <v>47</v>
      </c>
      <c r="D19" s="19" t="s">
        <v>42</v>
      </c>
      <c r="E19" s="19" t="s">
        <v>15</v>
      </c>
      <c r="F19" s="19">
        <v>80513</v>
      </c>
      <c r="G19" s="20">
        <v>0.03</v>
      </c>
      <c r="H19" s="21">
        <v>10197</v>
      </c>
      <c r="I19" s="21">
        <v>2874.05</v>
      </c>
      <c r="J19" s="20">
        <v>1</v>
      </c>
      <c r="K19" s="20">
        <v>0</v>
      </c>
      <c r="L19" s="22">
        <v>6711.13</v>
      </c>
      <c r="M19" s="23">
        <v>30</v>
      </c>
      <c r="N19" s="24" t="s">
        <v>74</v>
      </c>
    </row>
    <row r="20" spans="1:14" ht="23.25" customHeight="1">
      <c r="A20" s="6">
        <v>349900</v>
      </c>
      <c r="B20" s="7" t="s">
        <v>23</v>
      </c>
      <c r="C20" s="25" t="s">
        <v>48</v>
      </c>
      <c r="D20" s="25" t="s">
        <v>18</v>
      </c>
      <c r="E20" s="25" t="s">
        <v>15</v>
      </c>
      <c r="F20" s="25">
        <v>80634</v>
      </c>
      <c r="G20" s="26">
        <v>0.03</v>
      </c>
      <c r="H20" s="27">
        <v>10497</v>
      </c>
      <c r="I20" s="27">
        <v>493.36</v>
      </c>
      <c r="J20" s="26">
        <v>0</v>
      </c>
      <c r="K20" s="26">
        <v>1</v>
      </c>
      <c r="L20" s="28">
        <v>9373.82</v>
      </c>
      <c r="M20" s="29">
        <v>102</v>
      </c>
      <c r="N20" s="30" t="s">
        <v>74</v>
      </c>
    </row>
    <row r="21" spans="1:14" ht="23.25" customHeight="1">
      <c r="A21" s="9">
        <v>365000</v>
      </c>
      <c r="B21" s="7" t="s">
        <v>49</v>
      </c>
      <c r="C21" s="25" t="s">
        <v>50</v>
      </c>
      <c r="D21" s="25" t="s">
        <v>51</v>
      </c>
      <c r="E21" s="25" t="s">
        <v>15</v>
      </c>
      <c r="F21" s="25">
        <v>80538</v>
      </c>
      <c r="G21" s="26">
        <v>0.03</v>
      </c>
      <c r="H21" s="27">
        <v>6789</v>
      </c>
      <c r="I21" s="27">
        <v>1724.67</v>
      </c>
      <c r="J21" s="26">
        <v>0</v>
      </c>
      <c r="K21" s="26">
        <v>1</v>
      </c>
      <c r="L21" s="28">
        <v>4532.16</v>
      </c>
      <c r="M21" s="29">
        <v>42</v>
      </c>
      <c r="N21" s="30" t="s">
        <v>74</v>
      </c>
    </row>
    <row r="22" spans="1:14" ht="23.25" customHeight="1">
      <c r="A22" s="4">
        <v>365000</v>
      </c>
      <c r="B22" s="5" t="s">
        <v>12</v>
      </c>
      <c r="C22" s="19" t="s">
        <v>52</v>
      </c>
      <c r="D22" s="19" t="s">
        <v>21</v>
      </c>
      <c r="E22" s="19" t="s">
        <v>15</v>
      </c>
      <c r="F22" s="19">
        <v>80526</v>
      </c>
      <c r="G22" s="20">
        <v>0.03</v>
      </c>
      <c r="H22" s="21">
        <v>10920</v>
      </c>
      <c r="I22" s="21">
        <v>513.11500000000001</v>
      </c>
      <c r="J22" s="20">
        <v>0</v>
      </c>
      <c r="K22" s="20">
        <v>1</v>
      </c>
      <c r="L22" s="22">
        <v>9751.6849999999995</v>
      </c>
      <c r="M22" s="23">
        <v>45</v>
      </c>
      <c r="N22" s="24" t="s">
        <v>74</v>
      </c>
    </row>
    <row r="23" spans="1:14" ht="23.25" customHeight="1">
      <c r="A23" s="6">
        <v>373835</v>
      </c>
      <c r="B23" s="7" t="s">
        <v>53</v>
      </c>
      <c r="C23" s="25" t="s">
        <v>54</v>
      </c>
      <c r="D23" s="25" t="s">
        <v>18</v>
      </c>
      <c r="E23" s="25" t="s">
        <v>15</v>
      </c>
      <c r="F23" s="25">
        <v>80634</v>
      </c>
      <c r="G23" s="26">
        <v>0.03</v>
      </c>
      <c r="H23" s="27">
        <v>9720</v>
      </c>
      <c r="I23" s="27">
        <v>2741.04</v>
      </c>
      <c r="J23" s="26">
        <v>0</v>
      </c>
      <c r="K23" s="26">
        <v>1</v>
      </c>
      <c r="L23" s="28">
        <v>6395.76</v>
      </c>
      <c r="M23" s="29">
        <v>1</v>
      </c>
      <c r="N23" s="30" t="s">
        <v>74</v>
      </c>
    </row>
    <row r="24" spans="1:14" ht="23.25" customHeight="1">
      <c r="A24" s="6">
        <v>377000</v>
      </c>
      <c r="B24" s="7" t="s">
        <v>55</v>
      </c>
      <c r="C24" s="25" t="s">
        <v>56</v>
      </c>
      <c r="D24" s="25" t="s">
        <v>57</v>
      </c>
      <c r="E24" s="25" t="s">
        <v>15</v>
      </c>
      <c r="F24" s="25">
        <v>80550</v>
      </c>
      <c r="G24" s="26">
        <v>0.03</v>
      </c>
      <c r="H24" s="27">
        <v>11310</v>
      </c>
      <c r="I24" s="27">
        <v>2126.2800000000002</v>
      </c>
      <c r="J24" s="26">
        <v>0</v>
      </c>
      <c r="K24" s="26">
        <v>1</v>
      </c>
      <c r="L24" s="28">
        <v>8505.1200000000008</v>
      </c>
      <c r="M24" s="29">
        <v>99</v>
      </c>
      <c r="N24" s="30" t="s">
        <v>74</v>
      </c>
    </row>
    <row r="25" spans="1:14" ht="23.25" customHeight="1">
      <c r="A25" s="4">
        <v>380000</v>
      </c>
      <c r="B25" s="5" t="s">
        <v>34</v>
      </c>
      <c r="C25" s="19" t="s">
        <v>58</v>
      </c>
      <c r="D25" s="19" t="s">
        <v>21</v>
      </c>
      <c r="E25" s="19" t="s">
        <v>15</v>
      </c>
      <c r="F25" s="19">
        <v>80526</v>
      </c>
      <c r="G25" s="20">
        <v>0.03</v>
      </c>
      <c r="H25" s="21">
        <v>11400</v>
      </c>
      <c r="I25" s="21">
        <v>535.54999999999995</v>
      </c>
      <c r="J25" s="20">
        <v>1</v>
      </c>
      <c r="K25" s="20">
        <v>0</v>
      </c>
      <c r="L25" s="22">
        <v>10180.450000000001</v>
      </c>
      <c r="M25" s="23">
        <v>29</v>
      </c>
      <c r="N25" s="24" t="s">
        <v>74</v>
      </c>
    </row>
    <row r="26" spans="1:14" ht="23.25" customHeight="1">
      <c r="A26" s="4">
        <v>395500</v>
      </c>
      <c r="B26" s="5" t="s">
        <v>59</v>
      </c>
      <c r="C26" s="19" t="s">
        <v>60</v>
      </c>
      <c r="D26" s="19" t="s">
        <v>51</v>
      </c>
      <c r="E26" s="19" t="s">
        <v>15</v>
      </c>
      <c r="F26" s="19">
        <v>80538</v>
      </c>
      <c r="G26" s="20">
        <v>0.03</v>
      </c>
      <c r="H26" s="21">
        <v>8898.75</v>
      </c>
      <c r="I26" s="21">
        <v>2507.9499999999998</v>
      </c>
      <c r="J26" s="20">
        <v>1</v>
      </c>
      <c r="K26" s="20">
        <v>0</v>
      </c>
      <c r="L26" s="22">
        <v>5856.88</v>
      </c>
      <c r="M26" s="23">
        <v>21</v>
      </c>
      <c r="N26" s="24" t="s">
        <v>73</v>
      </c>
    </row>
    <row r="27" spans="1:14" ht="23.25" customHeight="1">
      <c r="A27" s="4">
        <v>410000</v>
      </c>
      <c r="B27" s="5" t="s">
        <v>61</v>
      </c>
      <c r="C27" s="19" t="s">
        <v>62</v>
      </c>
      <c r="D27" s="19" t="s">
        <v>63</v>
      </c>
      <c r="E27" s="19" t="s">
        <v>15</v>
      </c>
      <c r="F27" s="19">
        <v>80534</v>
      </c>
      <c r="G27" s="20">
        <v>0.03</v>
      </c>
      <c r="H27" s="21">
        <v>12300</v>
      </c>
      <c r="I27" s="21">
        <v>577.85</v>
      </c>
      <c r="J27" s="20">
        <v>1</v>
      </c>
      <c r="K27" s="20">
        <v>0</v>
      </c>
      <c r="L27" s="22">
        <v>10984.15</v>
      </c>
      <c r="M27" s="23">
        <v>24</v>
      </c>
      <c r="N27" s="24" t="s">
        <v>74</v>
      </c>
    </row>
    <row r="28" spans="1:14" ht="23.25" customHeight="1">
      <c r="A28" s="4">
        <v>431000</v>
      </c>
      <c r="B28" s="5" t="s">
        <v>64</v>
      </c>
      <c r="C28" s="19" t="s">
        <v>65</v>
      </c>
      <c r="D28" s="19" t="s">
        <v>21</v>
      </c>
      <c r="E28" s="19" t="s">
        <v>15</v>
      </c>
      <c r="F28" s="19">
        <v>80528</v>
      </c>
      <c r="G28" s="20">
        <v>0.03</v>
      </c>
      <c r="H28" s="21">
        <v>12930</v>
      </c>
      <c r="I28" s="21">
        <v>2430.84</v>
      </c>
      <c r="J28" s="20">
        <v>0</v>
      </c>
      <c r="K28" s="20">
        <v>1</v>
      </c>
      <c r="L28" s="22">
        <v>9723.36</v>
      </c>
      <c r="M28" s="23">
        <v>55</v>
      </c>
      <c r="N28" s="24" t="s">
        <v>74</v>
      </c>
    </row>
    <row r="29" spans="1:14" ht="23.25" customHeight="1">
      <c r="A29" s="4">
        <v>433270</v>
      </c>
      <c r="B29" s="5" t="s">
        <v>66</v>
      </c>
      <c r="C29" s="19" t="s">
        <v>67</v>
      </c>
      <c r="D29" s="19" t="s">
        <v>42</v>
      </c>
      <c r="E29" s="19" t="s">
        <v>15</v>
      </c>
      <c r="F29" s="19">
        <v>80513</v>
      </c>
      <c r="G29" s="20">
        <v>0.03</v>
      </c>
      <c r="H29" s="21">
        <v>12840</v>
      </c>
      <c r="I29" s="21">
        <v>3619.38</v>
      </c>
      <c r="J29" s="20">
        <v>1</v>
      </c>
      <c r="K29" s="20">
        <v>0</v>
      </c>
      <c r="L29" s="22">
        <v>8450.2199999999993</v>
      </c>
      <c r="M29" s="23">
        <v>229</v>
      </c>
      <c r="N29" s="24" t="s">
        <v>74</v>
      </c>
    </row>
    <row r="30" spans="1:14" ht="23.25" customHeight="1">
      <c r="A30" s="4">
        <v>576351</v>
      </c>
      <c r="B30" s="5" t="s">
        <v>12</v>
      </c>
      <c r="C30" s="19" t="s">
        <v>68</v>
      </c>
      <c r="D30" s="19" t="s">
        <v>21</v>
      </c>
      <c r="E30" s="19" t="s">
        <v>15</v>
      </c>
      <c r="F30" s="19">
        <v>80528</v>
      </c>
      <c r="G30" s="20">
        <v>0.03</v>
      </c>
      <c r="H30" s="21">
        <v>17186.22</v>
      </c>
      <c r="I30" s="21">
        <v>807.5</v>
      </c>
      <c r="J30" s="20">
        <v>1</v>
      </c>
      <c r="K30" s="20">
        <v>0</v>
      </c>
      <c r="L30" s="22">
        <v>15347.55</v>
      </c>
      <c r="M30" s="23">
        <v>14</v>
      </c>
      <c r="N30" s="24" t="s">
        <v>73</v>
      </c>
    </row>
    <row r="31" spans="1:14" ht="23.25" customHeight="1">
      <c r="A31" s="6">
        <v>625000</v>
      </c>
      <c r="B31" s="7" t="s">
        <v>69</v>
      </c>
      <c r="C31" s="13" t="s">
        <v>70</v>
      </c>
      <c r="D31" s="13" t="s">
        <v>21</v>
      </c>
      <c r="E31" s="13" t="s">
        <v>15</v>
      </c>
      <c r="F31" s="13">
        <v>80521</v>
      </c>
      <c r="G31" s="14">
        <v>0.03</v>
      </c>
      <c r="H31" s="15">
        <v>18750</v>
      </c>
      <c r="I31" s="15">
        <v>5287.5</v>
      </c>
      <c r="J31" s="14">
        <v>0</v>
      </c>
      <c r="K31" s="14">
        <v>1</v>
      </c>
      <c r="L31" s="16">
        <v>12337.5</v>
      </c>
      <c r="M31" s="17">
        <v>56</v>
      </c>
      <c r="N31" s="18" t="s">
        <v>73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13" sqref="G13"/>
    </sheetView>
  </sheetViews>
  <sheetFormatPr defaultRowHeight="15"/>
  <cols>
    <col min="1" max="1" width="12.28515625" style="11" customWidth="1"/>
    <col min="3" max="3" width="20.7109375" customWidth="1"/>
  </cols>
  <sheetData>
    <row r="1" spans="1:4">
      <c r="A1" s="3" t="s">
        <v>11</v>
      </c>
      <c r="C1" t="str">
        <f>CompleteStatistics!A1</f>
        <v>Descriptive Summary</v>
      </c>
    </row>
    <row r="2" spans="1:4">
      <c r="A2" s="23">
        <v>43</v>
      </c>
    </row>
    <row r="3" spans="1:4">
      <c r="A3" s="29">
        <v>31</v>
      </c>
      <c r="D3" s="42">
        <f>CompleteStatistics!B3</f>
        <v>43</v>
      </c>
    </row>
    <row r="4" spans="1:4">
      <c r="A4" s="23">
        <v>46</v>
      </c>
      <c r="C4" t="str">
        <f>CompleteStatistics!A4</f>
        <v>Mean</v>
      </c>
      <c r="D4">
        <f>CompleteStatistics!B4</f>
        <v>58.033333333333331</v>
      </c>
    </row>
    <row r="5" spans="1:4">
      <c r="A5" s="23">
        <v>55</v>
      </c>
      <c r="C5" t="str">
        <f>CompleteStatistics!A5</f>
        <v>Median</v>
      </c>
      <c r="D5">
        <f>CompleteStatistics!B5</f>
        <v>42.5</v>
      </c>
    </row>
    <row r="6" spans="1:4">
      <c r="A6" s="29">
        <v>39</v>
      </c>
      <c r="C6" t="str">
        <f>CompleteStatistics!A6</f>
        <v>Mode</v>
      </c>
      <c r="D6">
        <f>CompleteStatistics!B6</f>
        <v>43</v>
      </c>
    </row>
    <row r="7" spans="1:4">
      <c r="A7" s="29">
        <v>17</v>
      </c>
      <c r="C7" t="str">
        <f>CompleteStatistics!A7</f>
        <v>Minimum</v>
      </c>
      <c r="D7">
        <f>CompleteStatistics!B7</f>
        <v>1</v>
      </c>
    </row>
    <row r="8" spans="1:4">
      <c r="A8" s="29">
        <v>39</v>
      </c>
      <c r="C8" t="str">
        <f>CompleteStatistics!A8</f>
        <v>Maximum</v>
      </c>
      <c r="D8">
        <f>CompleteStatistics!B8</f>
        <v>231</v>
      </c>
    </row>
    <row r="9" spans="1:4">
      <c r="A9" s="29">
        <v>43</v>
      </c>
      <c r="C9" t="str">
        <f>CompleteStatistics!A9</f>
        <v>Range</v>
      </c>
      <c r="D9">
        <f>CompleteStatistics!B9</f>
        <v>230</v>
      </c>
    </row>
    <row r="10" spans="1:4">
      <c r="A10" s="23">
        <v>41</v>
      </c>
      <c r="C10" t="str">
        <f>CompleteStatistics!A10</f>
        <v>Variance</v>
      </c>
      <c r="D10">
        <f>CompleteStatistics!B10</f>
        <v>2884.0333333333333</v>
      </c>
    </row>
    <row r="11" spans="1:4">
      <c r="A11" s="23">
        <v>62</v>
      </c>
      <c r="C11" t="str">
        <f>CompleteStatistics!A11</f>
        <v>Standard Deviation</v>
      </c>
      <c r="D11">
        <f>CompleteStatistics!B11</f>
        <v>53.703196677044595</v>
      </c>
    </row>
    <row r="12" spans="1:4">
      <c r="A12" s="29">
        <v>109</v>
      </c>
      <c r="C12" t="str">
        <f>CompleteStatistics!A12</f>
        <v>Coeff. of Variation</v>
      </c>
      <c r="D12">
        <f>CompleteStatistics!B12</f>
        <v>0.92538535342408834</v>
      </c>
    </row>
    <row r="13" spans="1:4">
      <c r="A13" s="29">
        <v>102</v>
      </c>
      <c r="C13" t="str">
        <f>CompleteStatistics!A13</f>
        <v>Skewness</v>
      </c>
      <c r="D13">
        <f>CompleteStatistics!B13</f>
        <v>2.3721285095156768</v>
      </c>
    </row>
    <row r="14" spans="1:4">
      <c r="A14" s="23">
        <v>45</v>
      </c>
      <c r="C14" t="str">
        <f>CompleteStatistics!A14</f>
        <v>Kurtosis</v>
      </c>
      <c r="D14">
        <f>CompleteStatistics!B14</f>
        <v>5.7978398347153757</v>
      </c>
    </row>
    <row r="15" spans="1:4">
      <c r="A15" s="29">
        <v>35</v>
      </c>
      <c r="C15" t="str">
        <f>CompleteStatistics!A15</f>
        <v>Count</v>
      </c>
      <c r="D15">
        <f>CompleteStatistics!B15</f>
        <v>30</v>
      </c>
    </row>
    <row r="16" spans="1:4">
      <c r="A16" s="23">
        <v>27</v>
      </c>
      <c r="C16" t="str">
        <f>CompleteStatistics!A16</f>
        <v>Standard Error</v>
      </c>
      <c r="D16">
        <f>CompleteStatistics!B16</f>
        <v>9.8048174100512675</v>
      </c>
    </row>
    <row r="17" spans="1:1">
      <c r="A17" s="29">
        <v>29</v>
      </c>
    </row>
    <row r="18" spans="1:1">
      <c r="A18" s="29">
        <v>231</v>
      </c>
    </row>
    <row r="19" spans="1:1">
      <c r="A19" s="23">
        <v>30</v>
      </c>
    </row>
    <row r="20" spans="1:1">
      <c r="A20" s="29">
        <v>102</v>
      </c>
    </row>
    <row r="21" spans="1:1">
      <c r="A21" s="29">
        <v>42</v>
      </c>
    </row>
    <row r="22" spans="1:1">
      <c r="A22" s="23">
        <v>45</v>
      </c>
    </row>
    <row r="23" spans="1:1">
      <c r="A23" s="29">
        <v>1</v>
      </c>
    </row>
    <row r="24" spans="1:1">
      <c r="A24" s="29">
        <v>99</v>
      </c>
    </row>
    <row r="25" spans="1:1">
      <c r="A25" s="23">
        <v>29</v>
      </c>
    </row>
    <row r="26" spans="1:1">
      <c r="A26" s="23">
        <v>21</v>
      </c>
    </row>
    <row r="27" spans="1:1">
      <c r="A27" s="23">
        <v>24</v>
      </c>
    </row>
    <row r="28" spans="1:1">
      <c r="A28" s="23">
        <v>55</v>
      </c>
    </row>
    <row r="29" spans="1:1">
      <c r="A29" s="23">
        <v>229</v>
      </c>
    </row>
    <row r="30" spans="1:1">
      <c r="A30" s="23">
        <v>14</v>
      </c>
    </row>
    <row r="31" spans="1:1">
      <c r="A31" s="17">
        <v>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5" sqref="G5"/>
    </sheetView>
  </sheetViews>
  <sheetFormatPr defaultRowHeight="15"/>
  <cols>
    <col min="1" max="1" width="12.7109375" style="11" customWidth="1"/>
    <col min="3" max="3" width="19.42578125" customWidth="1"/>
    <col min="4" max="4" width="14" customWidth="1"/>
  </cols>
  <sheetData>
    <row r="1" spans="1:6" ht="30">
      <c r="A1" s="1" t="s">
        <v>0</v>
      </c>
      <c r="C1" t="str">
        <f>CompleteStatistics2!A1</f>
        <v>Descriptive Summary</v>
      </c>
    </row>
    <row r="2" spans="1:6">
      <c r="A2" s="4">
        <v>139000</v>
      </c>
    </row>
    <row r="3" spans="1:6">
      <c r="A3" s="6">
        <v>160000</v>
      </c>
      <c r="D3" t="str">
        <f>CompleteStatistics2!B3</f>
        <v>Variable</v>
      </c>
    </row>
    <row r="4" spans="1:6">
      <c r="A4" s="4">
        <v>195000</v>
      </c>
      <c r="C4" t="str">
        <f>CompleteStatistics2!A4</f>
        <v>Mean</v>
      </c>
      <c r="D4">
        <f>CompleteStatistics2!B4</f>
        <v>317264.23333333334</v>
      </c>
    </row>
    <row r="5" spans="1:6">
      <c r="A5" s="4">
        <v>219000</v>
      </c>
      <c r="C5" t="str">
        <f>CompleteStatistics2!A5</f>
        <v>Median</v>
      </c>
      <c r="D5">
        <f>CompleteStatistics2!B5</f>
        <v>300000</v>
      </c>
      <c r="F5" s="43"/>
    </row>
    <row r="6" spans="1:6">
      <c r="A6" s="6">
        <v>219500</v>
      </c>
      <c r="C6" t="str">
        <f>CompleteStatistics2!A6</f>
        <v>Mode</v>
      </c>
      <c r="D6">
        <f>CompleteStatistics2!B6</f>
        <v>245000</v>
      </c>
    </row>
    <row r="7" spans="1:6">
      <c r="A7" s="6">
        <v>230756</v>
      </c>
      <c r="C7" t="str">
        <f>CompleteStatistics2!A7</f>
        <v>Minimum</v>
      </c>
      <c r="D7">
        <f>CompleteStatistics2!B7</f>
        <v>139000</v>
      </c>
    </row>
    <row r="8" spans="1:6">
      <c r="A8" s="6">
        <v>238000</v>
      </c>
      <c r="C8" t="str">
        <f>CompleteStatistics2!A8</f>
        <v>Maximum</v>
      </c>
      <c r="D8">
        <f>CompleteStatistics2!B8</f>
        <v>625000</v>
      </c>
    </row>
    <row r="9" spans="1:6">
      <c r="A9" s="6">
        <v>240000</v>
      </c>
      <c r="C9" t="str">
        <f>CompleteStatistics2!A9</f>
        <v>Range</v>
      </c>
      <c r="D9">
        <f>CompleteStatistics2!B9</f>
        <v>486000</v>
      </c>
    </row>
    <row r="10" spans="1:6">
      <c r="A10" s="10">
        <v>245000</v>
      </c>
      <c r="C10" t="str">
        <f>CompleteStatistics2!A10</f>
        <v>Variance</v>
      </c>
      <c r="D10">
        <f>CompleteStatistics2!B10</f>
        <v>12228454707.219542</v>
      </c>
    </row>
    <row r="11" spans="1:6">
      <c r="A11" s="4">
        <v>245000</v>
      </c>
      <c r="C11" t="str">
        <f>CompleteStatistics2!A11</f>
        <v>Standard Deviation</v>
      </c>
      <c r="D11">
        <f>CompleteStatistics2!B11</f>
        <v>110582.34355998946</v>
      </c>
    </row>
    <row r="12" spans="1:6">
      <c r="A12" s="6">
        <v>255000</v>
      </c>
      <c r="C12" t="str">
        <f>CompleteStatistics2!A12</f>
        <v>Coeff. of Variation</v>
      </c>
      <c r="D12">
        <f>CompleteStatistics2!B12</f>
        <v>0.34854966914535945</v>
      </c>
    </row>
    <row r="13" spans="1:6">
      <c r="A13" s="6">
        <v>255000</v>
      </c>
      <c r="C13" t="str">
        <f>CompleteStatistics2!A13</f>
        <v>Skewness</v>
      </c>
      <c r="D13">
        <f>CompleteStatistics2!B13</f>
        <v>0.96541798113559996</v>
      </c>
    </row>
    <row r="14" spans="1:6">
      <c r="A14" s="4">
        <v>262500</v>
      </c>
      <c r="C14" t="str">
        <f>CompleteStatistics2!A14</f>
        <v>Kurtosis</v>
      </c>
      <c r="D14">
        <f>CompleteStatistics2!B14</f>
        <v>1.2710655815245491</v>
      </c>
    </row>
    <row r="15" spans="1:6">
      <c r="A15" s="6">
        <v>267000</v>
      </c>
      <c r="C15" t="str">
        <f>CompleteStatistics2!A15</f>
        <v>Count</v>
      </c>
      <c r="D15">
        <f>CompleteStatistics2!B15</f>
        <v>30</v>
      </c>
    </row>
    <row r="16" spans="1:6">
      <c r="A16" s="4">
        <v>295000</v>
      </c>
      <c r="C16" t="str">
        <f>CompleteStatistics2!A16</f>
        <v>Standard Error</v>
      </c>
      <c r="D16">
        <f>CompleteStatistics2!B16</f>
        <v>20189.481343197454</v>
      </c>
    </row>
    <row r="17" spans="1:1">
      <c r="A17" s="6">
        <v>305000</v>
      </c>
    </row>
    <row r="18" spans="1:1">
      <c r="A18" s="6">
        <v>325415</v>
      </c>
    </row>
    <row r="19" spans="1:1">
      <c r="A19" s="4">
        <v>339900</v>
      </c>
    </row>
    <row r="20" spans="1:1">
      <c r="A20" s="6">
        <v>349900</v>
      </c>
    </row>
    <row r="21" spans="1:1">
      <c r="A21" s="9">
        <v>365000</v>
      </c>
    </row>
    <row r="22" spans="1:1">
      <c r="A22" s="4">
        <v>365000</v>
      </c>
    </row>
    <row r="23" spans="1:1">
      <c r="A23" s="6">
        <v>373835</v>
      </c>
    </row>
    <row r="24" spans="1:1">
      <c r="A24" s="6">
        <v>377000</v>
      </c>
    </row>
    <row r="25" spans="1:1">
      <c r="A25" s="4">
        <v>380000</v>
      </c>
    </row>
    <row r="26" spans="1:1">
      <c r="A26" s="4">
        <v>395500</v>
      </c>
    </row>
    <row r="27" spans="1:1">
      <c r="A27" s="4">
        <v>410000</v>
      </c>
    </row>
    <row r="28" spans="1:1">
      <c r="A28" s="4">
        <v>431000</v>
      </c>
    </row>
    <row r="29" spans="1:1">
      <c r="A29" s="4">
        <v>433270</v>
      </c>
    </row>
    <row r="30" spans="1:1">
      <c r="A30" s="4">
        <v>576351</v>
      </c>
    </row>
    <row r="31" spans="1:1">
      <c r="A31" s="6">
        <v>625000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9" sqref="C19"/>
    </sheetView>
  </sheetViews>
  <sheetFormatPr defaultRowHeight="15"/>
  <cols>
    <col min="1" max="1" width="9.42578125" style="11" customWidth="1"/>
    <col min="4" max="4" width="11.42578125" style="44" customWidth="1"/>
    <col min="5" max="5" width="11.85546875" style="46" customWidth="1"/>
  </cols>
  <sheetData>
    <row r="1" spans="1:5">
      <c r="A1" s="2" t="s">
        <v>71</v>
      </c>
      <c r="C1" s="45" t="s">
        <v>91</v>
      </c>
      <c r="D1" s="44" t="s">
        <v>92</v>
      </c>
      <c r="E1" s="46" t="s">
        <v>93</v>
      </c>
    </row>
    <row r="2" spans="1:5">
      <c r="A2" s="25">
        <v>80513</v>
      </c>
      <c r="C2">
        <v>80513</v>
      </c>
      <c r="D2" s="44" t="s">
        <v>94</v>
      </c>
      <c r="E2" s="46">
        <f>4/30</f>
        <v>0.13333333333333333</v>
      </c>
    </row>
    <row r="3" spans="1:5">
      <c r="A3" s="25">
        <v>80513</v>
      </c>
      <c r="C3">
        <v>80517</v>
      </c>
      <c r="D3" s="44" t="s">
        <v>95</v>
      </c>
      <c r="E3" s="46">
        <f>1/30</f>
        <v>3.3333333333333333E-2</v>
      </c>
    </row>
    <row r="4" spans="1:5">
      <c r="A4" s="19">
        <v>80513</v>
      </c>
      <c r="C4">
        <v>80521</v>
      </c>
      <c r="D4" s="44" t="s">
        <v>95</v>
      </c>
      <c r="E4" s="46">
        <f>1/30</f>
        <v>3.3333333333333333E-2</v>
      </c>
    </row>
    <row r="5" spans="1:5">
      <c r="A5" s="19">
        <v>80513</v>
      </c>
      <c r="C5">
        <v>80525</v>
      </c>
      <c r="D5" s="44" t="s">
        <v>94</v>
      </c>
      <c r="E5" s="46">
        <f>4/30</f>
        <v>0.13333333333333333</v>
      </c>
    </row>
    <row r="6" spans="1:5">
      <c r="A6" s="19">
        <v>80517</v>
      </c>
      <c r="C6">
        <v>80526</v>
      </c>
      <c r="D6" s="44" t="s">
        <v>96</v>
      </c>
      <c r="E6" s="46">
        <f>2/30</f>
        <v>6.6666666666666666E-2</v>
      </c>
    </row>
    <row r="7" spans="1:5">
      <c r="A7" s="13">
        <v>80521</v>
      </c>
      <c r="C7">
        <v>80528</v>
      </c>
      <c r="D7" s="44" t="s">
        <v>97</v>
      </c>
      <c r="E7" s="46">
        <f>5/30</f>
        <v>0.16666666666666666</v>
      </c>
    </row>
    <row r="8" spans="1:5">
      <c r="A8" s="19">
        <v>80525</v>
      </c>
      <c r="C8">
        <v>80534</v>
      </c>
      <c r="D8" s="44" t="s">
        <v>95</v>
      </c>
      <c r="E8" s="46">
        <f>1/30</f>
        <v>3.3333333333333333E-2</v>
      </c>
    </row>
    <row r="9" spans="1:5">
      <c r="A9" s="32">
        <v>80525</v>
      </c>
      <c r="C9">
        <v>80538</v>
      </c>
      <c r="D9" s="44" t="s">
        <v>96</v>
      </c>
      <c r="E9" s="46">
        <f>2/30</f>
        <v>6.6666666666666666E-2</v>
      </c>
    </row>
    <row r="10" spans="1:5">
      <c r="A10" s="19">
        <v>80525</v>
      </c>
      <c r="C10">
        <v>80550</v>
      </c>
      <c r="D10" s="44" t="s">
        <v>95</v>
      </c>
      <c r="E10" s="46">
        <f>1/30</f>
        <v>3.3333333333333333E-2</v>
      </c>
    </row>
    <row r="11" spans="1:5">
      <c r="A11" s="25">
        <v>80525</v>
      </c>
      <c r="C11">
        <v>80620</v>
      </c>
      <c r="D11" s="44" t="s">
        <v>98</v>
      </c>
      <c r="E11" s="46">
        <f>3/30</f>
        <v>0.1</v>
      </c>
    </row>
    <row r="12" spans="1:5">
      <c r="A12" s="19">
        <v>80526</v>
      </c>
      <c r="C12">
        <v>80634</v>
      </c>
      <c r="D12" s="44" t="s">
        <v>97</v>
      </c>
      <c r="E12" s="46">
        <f>5/30</f>
        <v>0.16666666666666666</v>
      </c>
    </row>
    <row r="13" spans="1:5">
      <c r="A13" s="19">
        <v>80526</v>
      </c>
      <c r="C13">
        <v>80645</v>
      </c>
      <c r="D13" s="44" t="s">
        <v>95</v>
      </c>
      <c r="E13" s="46">
        <f>1/30</f>
        <v>3.3333333333333333E-2</v>
      </c>
    </row>
    <row r="14" spans="1:5">
      <c r="A14" s="19">
        <v>80528</v>
      </c>
    </row>
    <row r="15" spans="1:5">
      <c r="A15" s="25">
        <v>80528</v>
      </c>
    </row>
    <row r="16" spans="1:5">
      <c r="A16" s="19">
        <v>80528</v>
      </c>
      <c r="C16" t="s">
        <v>77</v>
      </c>
      <c r="D16">
        <f>_xlfn.MODE.MULT(A2:A31)</f>
        <v>80528</v>
      </c>
    </row>
    <row r="17" spans="1:1">
      <c r="A17" s="19">
        <v>80528</v>
      </c>
    </row>
    <row r="18" spans="1:1">
      <c r="A18" s="19">
        <v>80528</v>
      </c>
    </row>
    <row r="19" spans="1:1">
      <c r="A19" s="19">
        <v>80534</v>
      </c>
    </row>
    <row r="20" spans="1:1">
      <c r="A20" s="25">
        <v>80538</v>
      </c>
    </row>
    <row r="21" spans="1:1">
      <c r="A21" s="19">
        <v>80538</v>
      </c>
    </row>
    <row r="22" spans="1:1">
      <c r="A22" s="25">
        <v>80550</v>
      </c>
    </row>
    <row r="23" spans="1:1">
      <c r="A23" s="25">
        <v>80620</v>
      </c>
    </row>
    <row r="24" spans="1:1">
      <c r="A24" s="25">
        <v>80620</v>
      </c>
    </row>
    <row r="25" spans="1:1">
      <c r="A25" s="19">
        <v>80620</v>
      </c>
    </row>
    <row r="26" spans="1:1">
      <c r="A26" s="25">
        <v>80634</v>
      </c>
    </row>
    <row r="27" spans="1:1">
      <c r="A27" s="25">
        <v>80634</v>
      </c>
    </row>
    <row r="28" spans="1:1">
      <c r="A28" s="32">
        <v>80634</v>
      </c>
    </row>
    <row r="29" spans="1:1">
      <c r="A29" s="25">
        <v>80634</v>
      </c>
    </row>
    <row r="30" spans="1:1">
      <c r="A30" s="25">
        <v>80634</v>
      </c>
    </row>
    <row r="31" spans="1:1">
      <c r="A31" s="19">
        <v>80645</v>
      </c>
    </row>
  </sheetData>
  <sortState ref="A2:A31">
    <sortCondition ref="A2:A3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DataCopy2</vt:lpstr>
      <vt:lpstr>CompleteStatistics2</vt:lpstr>
      <vt:lpstr>DataCopy</vt:lpstr>
      <vt:lpstr>CompleteStatistics</vt:lpstr>
      <vt:lpstr>Project Overview</vt:lpstr>
      <vt:lpstr>2016 and 2017 Data</vt:lpstr>
      <vt:lpstr>Days on Market</vt:lpstr>
      <vt:lpstr>Sales Price</vt:lpstr>
      <vt:lpstr>Zip Code</vt:lpstr>
      <vt:lpstr>Probability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Zandalee van Nieuwenhuizen</dc:creator>
  <cp:lastModifiedBy>Zandalee van Nieuwenhuizen</cp:lastModifiedBy>
  <dcterms:created xsi:type="dcterms:W3CDTF">2017-06-15T03:37:37Z</dcterms:created>
  <dcterms:modified xsi:type="dcterms:W3CDTF">2017-06-15T04:54:32Z</dcterms:modified>
</cp:coreProperties>
</file>